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635" windowHeight="5700" activeTab="0"/>
  </bookViews>
  <sheets>
    <sheet name="Sheet2" sheetId="1" r:id="rId1"/>
  </sheets>
  <definedNames>
    <definedName name="days">'Sheet2'!$M$9</definedName>
  </definedNames>
  <calcPr fullCalcOnLoad="1"/>
</workbook>
</file>

<file path=xl/sharedStrings.xml><?xml version="1.0" encoding="utf-8"?>
<sst xmlns="http://schemas.openxmlformats.org/spreadsheetml/2006/main" count="191" uniqueCount="51">
  <si>
    <t>Name</t>
  </si>
  <si>
    <t>Alice</t>
  </si>
  <si>
    <t>Bob</t>
  </si>
  <si>
    <t>Carol</t>
  </si>
  <si>
    <t>A223454321</t>
  </si>
  <si>
    <t>C223456789</t>
  </si>
  <si>
    <t>D187654321</t>
  </si>
  <si>
    <t>create account</t>
  </si>
  <si>
    <t>deposit current</t>
  </si>
  <si>
    <t>withdraw current</t>
  </si>
  <si>
    <t>inquire current</t>
  </si>
  <si>
    <t>deposit fixed 1year</t>
  </si>
  <si>
    <t>transfer</t>
  </si>
  <si>
    <t>deposit fixed 2year</t>
  </si>
  <si>
    <t>withdraw fixed</t>
  </si>
  <si>
    <t>id_null</t>
  </si>
  <si>
    <t>id_null=0</t>
  </si>
  <si>
    <t>id1</t>
  </si>
  <si>
    <t>id4</t>
  </si>
  <si>
    <t>id6</t>
  </si>
  <si>
    <t>Teller</t>
  </si>
  <si>
    <t>transfer</t>
  </si>
  <si>
    <t>balance</t>
  </si>
  <si>
    <t>customerID</t>
  </si>
  <si>
    <t>Date</t>
  </si>
  <si>
    <t>Time</t>
  </si>
  <si>
    <t>Operation</t>
  </si>
  <si>
    <t>id4</t>
  </si>
  <si>
    <t>id6</t>
  </si>
  <si>
    <t>id1</t>
  </si>
  <si>
    <t>id6</t>
  </si>
  <si>
    <t>id4</t>
  </si>
  <si>
    <t>id6</t>
  </si>
  <si>
    <t>id2</t>
  </si>
  <si>
    <t>id5</t>
  </si>
  <si>
    <t>id3</t>
  </si>
  <si>
    <t>id3</t>
  </si>
  <si>
    <t>id7</t>
  </si>
  <si>
    <t>id2</t>
  </si>
  <si>
    <t>id5</t>
  </si>
  <si>
    <t>saving interest</t>
  </si>
  <si>
    <t>fixed 1year interest</t>
  </si>
  <si>
    <t>fixed 2year interest</t>
  </si>
  <si>
    <t>Amount</t>
  </si>
  <si>
    <t>target
accountID</t>
  </si>
  <si>
    <t>accountID</t>
  </si>
  <si>
    <r>
      <t xml:space="preserve">interest </t>
    </r>
    <r>
      <rPr>
        <b/>
        <sz val="12"/>
        <color indexed="10"/>
        <rFont val="新細明體"/>
        <family val="1"/>
      </rPr>
      <t>(plus  principal for timed deposit)</t>
    </r>
  </si>
  <si>
    <t>id2</t>
  </si>
  <si>
    <t>id3</t>
  </si>
  <si>
    <t>print balances of all accounts</t>
  </si>
  <si>
    <t>calculate all saving interests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</si>
</sst>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e/m/d;@"/>
    <numFmt numFmtId="177" formatCode="yyyy/m/d;@"/>
    <numFmt numFmtId="178" formatCode="0_);[Red]\(0\)"/>
    <numFmt numFmtId="179" formatCode="0_ "/>
  </numFmts>
  <fonts count="11">
    <font>
      <sz val="12"/>
      <name val="新細明體"/>
      <family val="1"/>
    </font>
    <font>
      <sz val="9"/>
      <name val="新細明體"/>
      <family val="1"/>
    </font>
    <font>
      <sz val="12"/>
      <color indexed="10"/>
      <name val="新細明體"/>
      <family val="1"/>
    </font>
    <font>
      <b/>
      <sz val="12"/>
      <name val="新細明體"/>
      <family val="1"/>
    </font>
    <font>
      <sz val="12"/>
      <color indexed="12"/>
      <name val="新細明體"/>
      <family val="1"/>
    </font>
    <font>
      <sz val="12"/>
      <color indexed="53"/>
      <name val="新細明體"/>
      <family val="1"/>
    </font>
    <font>
      <sz val="12"/>
      <color indexed="60"/>
      <name val="新細明體"/>
      <family val="1"/>
    </font>
    <font>
      <b/>
      <sz val="12"/>
      <color indexed="60"/>
      <name val="新細明體"/>
      <family val="1"/>
    </font>
    <font>
      <b/>
      <sz val="10"/>
      <name val="新細明體"/>
      <family val="1"/>
    </font>
    <font>
      <sz val="10"/>
      <name val="新細明體"/>
      <family val="1"/>
    </font>
    <font>
      <b/>
      <sz val="12"/>
      <color indexed="10"/>
      <name val="新細明體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 vertical="center"/>
    </xf>
    <xf numFmtId="20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176" fontId="0" fillId="0" borderId="1" xfId="0" applyNumberFormat="1" applyBorder="1" applyAlignment="1">
      <alignment vertical="center"/>
    </xf>
    <xf numFmtId="20" fontId="0" fillId="0" borderId="1" xfId="0" applyNumberForma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78" fontId="0" fillId="0" borderId="1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8" fontId="0" fillId="0" borderId="3" xfId="0" applyNumberFormat="1" applyBorder="1" applyAlignment="1">
      <alignment vertical="center"/>
    </xf>
    <xf numFmtId="178" fontId="0" fillId="0" borderId="4" xfId="0" applyNumberFormat="1" applyBorder="1" applyAlignment="1">
      <alignment vertical="center"/>
    </xf>
    <xf numFmtId="176" fontId="7" fillId="0" borderId="1" xfId="0" applyNumberFormat="1" applyFont="1" applyBorder="1" applyAlignment="1">
      <alignment vertical="center"/>
    </xf>
    <xf numFmtId="20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178" fontId="6" fillId="0" borderId="3" xfId="0" applyNumberFormat="1" applyFont="1" applyBorder="1" applyAlignment="1">
      <alignment vertical="center"/>
    </xf>
    <xf numFmtId="178" fontId="6" fillId="0" borderId="1" xfId="0" applyNumberFormat="1" applyFont="1" applyBorder="1" applyAlignment="1">
      <alignment vertical="center"/>
    </xf>
    <xf numFmtId="178" fontId="6" fillId="0" borderId="4" xfId="0" applyNumberFormat="1" applyFont="1" applyBorder="1" applyAlignment="1">
      <alignment vertical="center"/>
    </xf>
    <xf numFmtId="178" fontId="0" fillId="0" borderId="5" xfId="0" applyNumberFormat="1" applyBorder="1" applyAlignment="1">
      <alignment vertical="center"/>
    </xf>
    <xf numFmtId="178" fontId="6" fillId="0" borderId="5" xfId="0" applyNumberFormat="1" applyFont="1" applyBorder="1" applyAlignment="1">
      <alignment vertical="center"/>
    </xf>
    <xf numFmtId="178" fontId="2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178" fontId="0" fillId="0" borderId="2" xfId="0" applyNumberFormat="1" applyBorder="1" applyAlignment="1">
      <alignment vertical="center"/>
    </xf>
    <xf numFmtId="178" fontId="6" fillId="0" borderId="2" xfId="0" applyNumberFormat="1" applyFont="1" applyBorder="1" applyAlignment="1">
      <alignment vertical="center"/>
    </xf>
    <xf numFmtId="179" fontId="0" fillId="0" borderId="4" xfId="0" applyNumberForma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8"/>
  <sheetViews>
    <sheetView tabSelected="1" workbookViewId="0" topLeftCell="F22">
      <selection activeCell="R33" sqref="R33"/>
    </sheetView>
  </sheetViews>
  <sheetFormatPr defaultColWidth="9.00390625" defaultRowHeight="16.5"/>
  <cols>
    <col min="1" max="1" width="6.25390625" style="0" customWidth="1"/>
    <col min="2" max="2" width="11.625" style="0" customWidth="1"/>
    <col min="3" max="3" width="6.50390625" style="0" customWidth="1"/>
    <col min="4" max="4" width="10.625" style="0" customWidth="1"/>
    <col min="5" max="5" width="6.25390625" style="0" customWidth="1"/>
    <col min="6" max="6" width="16.00390625" style="0" customWidth="1"/>
    <col min="7" max="12" width="7.625" style="0" customWidth="1"/>
    <col min="13" max="19" width="6.875" style="0" customWidth="1"/>
  </cols>
  <sheetData>
    <row r="1" spans="1:19" ht="16.5">
      <c r="A1" s="37" t="s">
        <v>0</v>
      </c>
      <c r="B1" s="37" t="s">
        <v>23</v>
      </c>
      <c r="C1" s="37" t="s">
        <v>20</v>
      </c>
      <c r="D1" s="37" t="s">
        <v>24</v>
      </c>
      <c r="E1" s="37" t="s">
        <v>25</v>
      </c>
      <c r="F1" s="37" t="s">
        <v>26</v>
      </c>
      <c r="G1" s="42" t="s">
        <v>43</v>
      </c>
      <c r="H1" s="46" t="s">
        <v>44</v>
      </c>
      <c r="I1" s="44" t="s">
        <v>45</v>
      </c>
      <c r="J1" s="39" t="s">
        <v>22</v>
      </c>
      <c r="K1" s="40"/>
      <c r="L1" s="41"/>
      <c r="M1" s="34" t="s">
        <v>46</v>
      </c>
      <c r="N1" s="35"/>
      <c r="O1" s="35"/>
      <c r="P1" s="35"/>
      <c r="Q1" s="35"/>
      <c r="R1" s="35"/>
      <c r="S1" s="36"/>
    </row>
    <row r="2" spans="1:19" ht="33" customHeight="1">
      <c r="A2" s="38"/>
      <c r="B2" s="38"/>
      <c r="C2" s="38"/>
      <c r="D2" s="38"/>
      <c r="E2" s="38"/>
      <c r="F2" s="38"/>
      <c r="G2" s="43"/>
      <c r="H2" s="43"/>
      <c r="I2" s="45"/>
      <c r="J2" s="13" t="s">
        <v>17</v>
      </c>
      <c r="K2" s="8" t="s">
        <v>27</v>
      </c>
      <c r="L2" s="14" t="s">
        <v>28</v>
      </c>
      <c r="M2" s="13" t="s">
        <v>17</v>
      </c>
      <c r="N2" s="30" t="s">
        <v>47</v>
      </c>
      <c r="O2" s="30" t="s">
        <v>48</v>
      </c>
      <c r="P2" s="8" t="s">
        <v>27</v>
      </c>
      <c r="Q2" s="30" t="s">
        <v>39</v>
      </c>
      <c r="R2" s="26" t="s">
        <v>28</v>
      </c>
      <c r="S2" s="31" t="s">
        <v>37</v>
      </c>
    </row>
    <row r="3" spans="1:19" ht="16.5">
      <c r="A3" s="4"/>
      <c r="B3" s="4"/>
      <c r="C3" s="4"/>
      <c r="D3" s="5">
        <v>41275</v>
      </c>
      <c r="E3" s="6">
        <v>0.375</v>
      </c>
      <c r="F3" s="3" t="s">
        <v>40</v>
      </c>
      <c r="G3" s="3">
        <v>0.01</v>
      </c>
      <c r="H3" s="4"/>
      <c r="I3" s="10"/>
      <c r="J3" s="15"/>
      <c r="K3" s="9"/>
      <c r="L3" s="16"/>
      <c r="M3" s="15"/>
      <c r="N3" s="9"/>
      <c r="O3" s="9"/>
      <c r="P3" s="9"/>
      <c r="Q3" s="9"/>
      <c r="R3" s="27"/>
      <c r="S3" s="29"/>
    </row>
    <row r="4" spans="1:19" ht="16.5">
      <c r="A4" s="4"/>
      <c r="B4" s="4"/>
      <c r="C4" s="4"/>
      <c r="D4" s="5">
        <v>41275</v>
      </c>
      <c r="E4" s="6">
        <v>0.375</v>
      </c>
      <c r="F4" s="3" t="s">
        <v>41</v>
      </c>
      <c r="G4" s="3">
        <v>0.02</v>
      </c>
      <c r="H4" s="4"/>
      <c r="I4" s="10"/>
      <c r="J4" s="15"/>
      <c r="K4" s="9"/>
      <c r="L4" s="16"/>
      <c r="M4" s="15"/>
      <c r="N4" s="9"/>
      <c r="O4" s="9"/>
      <c r="P4" s="9"/>
      <c r="Q4" s="9"/>
      <c r="R4" s="27"/>
      <c r="S4" s="29"/>
    </row>
    <row r="5" spans="1:19" ht="16.5">
      <c r="A5" s="4"/>
      <c r="B5" s="4"/>
      <c r="C5" s="4"/>
      <c r="D5" s="5">
        <v>41275</v>
      </c>
      <c r="E5" s="6">
        <v>0.375</v>
      </c>
      <c r="F5" s="3" t="s">
        <v>42</v>
      </c>
      <c r="G5" s="3">
        <v>0.025</v>
      </c>
      <c r="H5" s="4"/>
      <c r="I5" s="10"/>
      <c r="J5" s="15"/>
      <c r="K5" s="9"/>
      <c r="L5" s="16"/>
      <c r="M5" s="15"/>
      <c r="N5" s="9"/>
      <c r="O5" s="9"/>
      <c r="P5" s="9"/>
      <c r="Q5" s="9"/>
      <c r="R5" s="27"/>
      <c r="S5" s="29"/>
    </row>
    <row r="6" spans="1:19" ht="16.5">
      <c r="A6" s="4" t="s">
        <v>3</v>
      </c>
      <c r="B6" s="4" t="s">
        <v>4</v>
      </c>
      <c r="C6" s="4">
        <v>1</v>
      </c>
      <c r="D6" s="5">
        <v>41348</v>
      </c>
      <c r="E6" s="6">
        <v>0.5</v>
      </c>
      <c r="F6" s="4" t="s">
        <v>7</v>
      </c>
      <c r="G6" s="4"/>
      <c r="H6" s="4"/>
      <c r="I6" s="11" t="s">
        <v>19</v>
      </c>
      <c r="J6" s="15"/>
      <c r="K6" s="9"/>
      <c r="L6" s="16">
        <f>0</f>
        <v>0</v>
      </c>
      <c r="M6" s="15"/>
      <c r="N6" s="9"/>
      <c r="O6" s="9"/>
      <c r="P6" s="9"/>
      <c r="Q6" s="9"/>
      <c r="R6" s="27">
        <v>0</v>
      </c>
      <c r="S6" s="29"/>
    </row>
    <row r="7" spans="1:19" ht="16.5">
      <c r="A7" s="4" t="s">
        <v>3</v>
      </c>
      <c r="B7" s="4" t="s">
        <v>4</v>
      </c>
      <c r="C7" s="4">
        <v>1</v>
      </c>
      <c r="D7" s="5">
        <v>41348</v>
      </c>
      <c r="E7" s="6">
        <v>0.5027777777777778</v>
      </c>
      <c r="F7" s="4" t="s">
        <v>8</v>
      </c>
      <c r="G7" s="4">
        <v>20000</v>
      </c>
      <c r="H7" s="4"/>
      <c r="I7" s="11" t="s">
        <v>19</v>
      </c>
      <c r="J7" s="15"/>
      <c r="K7" s="9"/>
      <c r="L7" s="16">
        <f>G7</f>
        <v>20000</v>
      </c>
      <c r="M7" s="15"/>
      <c r="N7" s="9"/>
      <c r="O7" s="9"/>
      <c r="P7" s="9"/>
      <c r="Q7" s="9"/>
      <c r="R7" s="27">
        <v>0</v>
      </c>
      <c r="S7" s="29"/>
    </row>
    <row r="8" spans="1:19" ht="16.5">
      <c r="A8" s="4" t="s">
        <v>3</v>
      </c>
      <c r="B8" s="4" t="s">
        <v>4</v>
      </c>
      <c r="C8" s="4">
        <v>1</v>
      </c>
      <c r="D8" s="5">
        <v>41348</v>
      </c>
      <c r="E8" s="6">
        <v>0.5034722222222222</v>
      </c>
      <c r="F8" s="4" t="s">
        <v>10</v>
      </c>
      <c r="G8" s="4"/>
      <c r="H8" s="4"/>
      <c r="I8" s="11" t="s">
        <v>19</v>
      </c>
      <c r="J8" s="15"/>
      <c r="K8" s="9"/>
      <c r="L8" s="16"/>
      <c r="M8" s="15"/>
      <c r="N8" s="9"/>
      <c r="O8" s="9"/>
      <c r="P8" s="9"/>
      <c r="Q8" s="9"/>
      <c r="R8" s="27"/>
      <c r="S8" s="29"/>
    </row>
    <row r="9" spans="1:19" ht="16.5">
      <c r="A9" s="4"/>
      <c r="B9" s="4"/>
      <c r="C9" s="4"/>
      <c r="D9" s="5">
        <v>41365</v>
      </c>
      <c r="E9" s="6">
        <v>0.375</v>
      </c>
      <c r="F9" s="3" t="s">
        <v>40</v>
      </c>
      <c r="G9" s="3">
        <v>0.008</v>
      </c>
      <c r="H9" s="4"/>
      <c r="I9" s="10"/>
      <c r="J9" s="15"/>
      <c r="K9" s="9"/>
      <c r="L9" s="16"/>
      <c r="M9" s="15"/>
      <c r="N9" s="9"/>
      <c r="O9" s="9"/>
      <c r="P9" s="9"/>
      <c r="Q9" s="9"/>
      <c r="R9" s="27">
        <f>(TEXT(VALUE(D9)-1-VALUE(D7),"00"))*G3/365*L7</f>
        <v>8.767123287671232</v>
      </c>
      <c r="S9" s="29"/>
    </row>
    <row r="10" spans="1:19" ht="16.5">
      <c r="A10" s="4"/>
      <c r="B10" s="4"/>
      <c r="C10" s="4"/>
      <c r="D10" s="5">
        <v>41365</v>
      </c>
      <c r="E10" s="6">
        <v>0.375</v>
      </c>
      <c r="F10" s="3" t="s">
        <v>41</v>
      </c>
      <c r="G10" s="3">
        <v>0.0175</v>
      </c>
      <c r="H10" s="4"/>
      <c r="I10" s="10"/>
      <c r="J10" s="15"/>
      <c r="K10" s="9"/>
      <c r="L10" s="16"/>
      <c r="M10" s="15"/>
      <c r="N10" s="9"/>
      <c r="O10" s="9"/>
      <c r="P10" s="9"/>
      <c r="Q10" s="9"/>
      <c r="R10" s="27"/>
      <c r="S10" s="29"/>
    </row>
    <row r="11" spans="1:19" ht="16.5">
      <c r="A11" s="4"/>
      <c r="B11" s="4"/>
      <c r="C11" s="4"/>
      <c r="D11" s="5">
        <v>41365</v>
      </c>
      <c r="E11" s="6">
        <v>0.375</v>
      </c>
      <c r="F11" s="3" t="s">
        <v>42</v>
      </c>
      <c r="G11" s="3">
        <v>0.0225</v>
      </c>
      <c r="H11" s="4"/>
      <c r="I11" s="10"/>
      <c r="J11" s="15"/>
      <c r="K11" s="9"/>
      <c r="L11" s="16"/>
      <c r="M11" s="15"/>
      <c r="N11" s="9"/>
      <c r="O11" s="9"/>
      <c r="P11" s="9"/>
      <c r="Q11" s="9"/>
      <c r="R11" s="27"/>
      <c r="S11" s="29"/>
    </row>
    <row r="12" spans="1:19" ht="16.5">
      <c r="A12" s="4" t="s">
        <v>3</v>
      </c>
      <c r="B12" s="4" t="s">
        <v>4</v>
      </c>
      <c r="C12" s="4">
        <v>2</v>
      </c>
      <c r="D12" s="5">
        <v>41369</v>
      </c>
      <c r="E12" s="6">
        <v>0.4583333333333333</v>
      </c>
      <c r="F12" s="4" t="s">
        <v>8</v>
      </c>
      <c r="G12" s="4">
        <v>123000</v>
      </c>
      <c r="H12" s="4"/>
      <c r="I12" s="11" t="s">
        <v>19</v>
      </c>
      <c r="J12" s="15"/>
      <c r="K12" s="9"/>
      <c r="L12" s="16">
        <f>L7+G12</f>
        <v>143000</v>
      </c>
      <c r="M12" s="15"/>
      <c r="N12" s="9"/>
      <c r="O12" s="9"/>
      <c r="P12" s="9"/>
      <c r="Q12" s="9"/>
      <c r="R12" s="27">
        <f>(TEXT(VALUE(D12)-VALUE(D9),"00")+1)*G9/365*L7</f>
        <v>2.191780821917808</v>
      </c>
      <c r="S12" s="29"/>
    </row>
    <row r="13" spans="1:19" ht="16.5">
      <c r="A13" s="4" t="s">
        <v>1</v>
      </c>
      <c r="B13" s="4" t="s">
        <v>5</v>
      </c>
      <c r="C13" s="4">
        <v>1</v>
      </c>
      <c r="D13" s="5">
        <v>41369</v>
      </c>
      <c r="E13" s="6">
        <v>0.5</v>
      </c>
      <c r="F13" s="7" t="s">
        <v>8</v>
      </c>
      <c r="G13" s="4">
        <v>5000</v>
      </c>
      <c r="H13" s="4"/>
      <c r="I13" s="10" t="s">
        <v>16</v>
      </c>
      <c r="J13" s="15"/>
      <c r="K13" s="9"/>
      <c r="L13" s="16"/>
      <c r="M13" s="15"/>
      <c r="N13" s="9"/>
      <c r="O13" s="9"/>
      <c r="P13" s="9"/>
      <c r="Q13" s="9"/>
      <c r="R13" s="27"/>
      <c r="S13" s="29"/>
    </row>
    <row r="14" spans="1:19" ht="16.5">
      <c r="A14" s="4" t="s">
        <v>1</v>
      </c>
      <c r="B14" s="4" t="s">
        <v>5</v>
      </c>
      <c r="C14" s="4">
        <v>1</v>
      </c>
      <c r="D14" s="5">
        <v>41369</v>
      </c>
      <c r="E14" s="6">
        <v>0.5006944444444444</v>
      </c>
      <c r="F14" s="7" t="s">
        <v>9</v>
      </c>
      <c r="G14" s="4">
        <v>5000</v>
      </c>
      <c r="H14" s="4"/>
      <c r="I14" s="10" t="s">
        <v>15</v>
      </c>
      <c r="J14" s="15"/>
      <c r="K14" s="9"/>
      <c r="L14" s="16"/>
      <c r="M14" s="15"/>
      <c r="N14" s="9"/>
      <c r="O14" s="9"/>
      <c r="P14" s="9"/>
      <c r="Q14" s="9"/>
      <c r="R14" s="27"/>
      <c r="S14" s="29"/>
    </row>
    <row r="15" spans="1:19" ht="16.5">
      <c r="A15" s="4" t="s">
        <v>1</v>
      </c>
      <c r="B15" s="4" t="s">
        <v>5</v>
      </c>
      <c r="C15" s="4">
        <v>1</v>
      </c>
      <c r="D15" s="5">
        <v>41369</v>
      </c>
      <c r="E15" s="6">
        <v>0.5013888888888889</v>
      </c>
      <c r="F15" s="7" t="s">
        <v>10</v>
      </c>
      <c r="G15" s="4"/>
      <c r="H15" s="4"/>
      <c r="I15" s="10" t="s">
        <v>15</v>
      </c>
      <c r="J15" s="15"/>
      <c r="K15" s="9"/>
      <c r="L15" s="16"/>
      <c r="M15" s="15"/>
      <c r="N15" s="9"/>
      <c r="O15" s="9"/>
      <c r="P15" s="9"/>
      <c r="Q15" s="9"/>
      <c r="R15" s="27"/>
      <c r="S15" s="29"/>
    </row>
    <row r="16" spans="1:19" ht="16.5">
      <c r="A16" s="4" t="s">
        <v>1</v>
      </c>
      <c r="B16" s="4" t="s">
        <v>5</v>
      </c>
      <c r="C16" s="4">
        <v>1</v>
      </c>
      <c r="D16" s="5">
        <v>41369</v>
      </c>
      <c r="E16" s="6">
        <v>0.5020833333333333</v>
      </c>
      <c r="F16" s="4" t="s">
        <v>7</v>
      </c>
      <c r="G16" s="4"/>
      <c r="H16" s="4"/>
      <c r="I16" s="11" t="s">
        <v>29</v>
      </c>
      <c r="J16" s="15">
        <v>0</v>
      </c>
      <c r="K16" s="9"/>
      <c r="L16" s="16"/>
      <c r="M16" s="15">
        <v>0</v>
      </c>
      <c r="N16" s="9"/>
      <c r="O16" s="9"/>
      <c r="P16" s="9"/>
      <c r="Q16" s="9"/>
      <c r="R16" s="27"/>
      <c r="S16" s="29"/>
    </row>
    <row r="17" spans="1:19" ht="16.5">
      <c r="A17" s="4" t="s">
        <v>1</v>
      </c>
      <c r="B17" s="4" t="s">
        <v>5</v>
      </c>
      <c r="C17" s="4">
        <v>1</v>
      </c>
      <c r="D17" s="5">
        <v>41369</v>
      </c>
      <c r="E17" s="6">
        <v>0.5027777777777778</v>
      </c>
      <c r="F17" s="4" t="s">
        <v>10</v>
      </c>
      <c r="G17" s="4"/>
      <c r="H17" s="4"/>
      <c r="I17" s="11" t="s">
        <v>29</v>
      </c>
      <c r="J17" s="15"/>
      <c r="K17" s="9"/>
      <c r="L17" s="16"/>
      <c r="M17" s="15"/>
      <c r="N17" s="9"/>
      <c r="O17" s="9"/>
      <c r="P17" s="9"/>
      <c r="Q17" s="9"/>
      <c r="R17" s="27"/>
      <c r="S17" s="29"/>
    </row>
    <row r="18" spans="1:19" ht="16.5">
      <c r="A18" s="4" t="s">
        <v>1</v>
      </c>
      <c r="B18" s="4" t="s">
        <v>5</v>
      </c>
      <c r="C18" s="4">
        <v>2</v>
      </c>
      <c r="D18" s="5">
        <v>41369</v>
      </c>
      <c r="E18" s="6">
        <v>0.5027777777777778</v>
      </c>
      <c r="F18" s="4" t="s">
        <v>10</v>
      </c>
      <c r="G18" s="4"/>
      <c r="H18" s="4"/>
      <c r="I18" s="11" t="s">
        <v>29</v>
      </c>
      <c r="J18" s="15"/>
      <c r="K18" s="9"/>
      <c r="L18" s="16"/>
      <c r="M18" s="15"/>
      <c r="N18" s="9"/>
      <c r="O18" s="9"/>
      <c r="P18" s="9"/>
      <c r="Q18" s="9"/>
      <c r="R18" s="27"/>
      <c r="S18" s="29"/>
    </row>
    <row r="19" spans="1:19" ht="16.5">
      <c r="A19" s="4" t="s">
        <v>1</v>
      </c>
      <c r="B19" s="4" t="s">
        <v>5</v>
      </c>
      <c r="C19" s="4">
        <v>1</v>
      </c>
      <c r="D19" s="5">
        <v>41369</v>
      </c>
      <c r="E19" s="6">
        <v>0.5034722222222222</v>
      </c>
      <c r="F19" s="4" t="s">
        <v>8</v>
      </c>
      <c r="G19" s="4">
        <v>10000</v>
      </c>
      <c r="H19" s="4"/>
      <c r="I19" s="11" t="s">
        <v>29</v>
      </c>
      <c r="J19" s="15">
        <f>G19</f>
        <v>10000</v>
      </c>
      <c r="K19" s="9"/>
      <c r="L19" s="23"/>
      <c r="M19" s="15">
        <v>0</v>
      </c>
      <c r="N19" s="9"/>
      <c r="O19" s="9"/>
      <c r="P19" s="9"/>
      <c r="Q19" s="9"/>
      <c r="R19" s="27"/>
      <c r="S19" s="29"/>
    </row>
    <row r="20" spans="1:19" ht="16.5">
      <c r="A20" s="4" t="s">
        <v>3</v>
      </c>
      <c r="B20" s="4" t="s">
        <v>4</v>
      </c>
      <c r="C20" s="4">
        <v>1</v>
      </c>
      <c r="D20" s="5">
        <v>41379</v>
      </c>
      <c r="E20" s="6">
        <v>0.5416666666666666</v>
      </c>
      <c r="F20" s="4" t="s">
        <v>12</v>
      </c>
      <c r="G20" s="4">
        <v>15000</v>
      </c>
      <c r="H20" s="4" t="s">
        <v>17</v>
      </c>
      <c r="I20" s="11" t="s">
        <v>30</v>
      </c>
      <c r="J20" s="15">
        <f>J19+G20</f>
        <v>25000</v>
      </c>
      <c r="K20" s="9"/>
      <c r="L20" s="16">
        <f>L12-G20</f>
        <v>128000</v>
      </c>
      <c r="M20" s="15">
        <f>(TEXT(VALUE(D20)-VALUE(D19),"00"))*G9/365*J19</f>
        <v>2.191780821917808</v>
      </c>
      <c r="N20" s="9"/>
      <c r="O20" s="9"/>
      <c r="P20" s="9"/>
      <c r="Q20" s="9"/>
      <c r="R20" s="27">
        <f>(TEXT(VALUE(D20)-VALUE(D12),"00"))*G9/365*L12</f>
        <v>31.34246575342466</v>
      </c>
      <c r="S20" s="29"/>
    </row>
    <row r="21" spans="1:19" ht="16.5">
      <c r="A21" s="4" t="s">
        <v>1</v>
      </c>
      <c r="B21" s="4" t="s">
        <v>5</v>
      </c>
      <c r="C21" s="4">
        <v>1</v>
      </c>
      <c r="D21" s="5">
        <v>41404</v>
      </c>
      <c r="E21" s="6">
        <v>0.4166666666666667</v>
      </c>
      <c r="F21" s="4" t="s">
        <v>9</v>
      </c>
      <c r="G21" s="4">
        <v>5000</v>
      </c>
      <c r="H21" s="4"/>
      <c r="I21" s="11" t="s">
        <v>29</v>
      </c>
      <c r="J21" s="15">
        <f>J20-G21</f>
        <v>20000</v>
      </c>
      <c r="K21" s="9"/>
      <c r="L21" s="16"/>
      <c r="M21" s="15">
        <f>(TEXT(VALUE(D21)-VALUE(D20),"00"))*G9/365*J20</f>
        <v>13.698630136986303</v>
      </c>
      <c r="N21" s="9"/>
      <c r="O21" s="9"/>
      <c r="P21" s="9"/>
      <c r="Q21" s="9"/>
      <c r="R21" s="27"/>
      <c r="S21" s="29"/>
    </row>
    <row r="22" spans="1:19" ht="16.5">
      <c r="A22" s="4" t="s">
        <v>1</v>
      </c>
      <c r="B22" s="4" t="s">
        <v>5</v>
      </c>
      <c r="C22" s="4">
        <v>1</v>
      </c>
      <c r="D22" s="5">
        <v>41415</v>
      </c>
      <c r="E22" s="6">
        <v>0.4166666666666667</v>
      </c>
      <c r="F22" s="7" t="s">
        <v>9</v>
      </c>
      <c r="G22" s="4">
        <v>25000</v>
      </c>
      <c r="H22" s="4"/>
      <c r="I22" s="11" t="s">
        <v>29</v>
      </c>
      <c r="J22" s="15"/>
      <c r="K22" s="9"/>
      <c r="L22" s="16"/>
      <c r="M22" s="15"/>
      <c r="N22" s="9"/>
      <c r="O22" s="9"/>
      <c r="P22" s="9"/>
      <c r="Q22" s="9"/>
      <c r="R22" s="27"/>
      <c r="S22" s="29"/>
    </row>
    <row r="23" spans="1:19" ht="16.5">
      <c r="A23" s="4" t="s">
        <v>1</v>
      </c>
      <c r="B23" s="4" t="s">
        <v>5</v>
      </c>
      <c r="C23" s="4">
        <v>1</v>
      </c>
      <c r="D23" s="5">
        <v>41419</v>
      </c>
      <c r="E23" s="6">
        <v>0.625</v>
      </c>
      <c r="F23" s="4" t="s">
        <v>8</v>
      </c>
      <c r="G23" s="4">
        <v>25000</v>
      </c>
      <c r="H23" s="4"/>
      <c r="I23" s="11" t="s">
        <v>29</v>
      </c>
      <c r="J23" s="15">
        <f>J21+G23</f>
        <v>45000</v>
      </c>
      <c r="K23" s="9"/>
      <c r="L23" s="16"/>
      <c r="M23" s="15">
        <f>(TEXT(VALUE(D23)-VALUE(D21),"00"))*G9/365*J21</f>
        <v>6.575342465753425</v>
      </c>
      <c r="N23" s="9"/>
      <c r="O23" s="9"/>
      <c r="P23" s="9"/>
      <c r="Q23" s="9"/>
      <c r="R23" s="27"/>
      <c r="S23" s="29"/>
    </row>
    <row r="24" spans="1:19" ht="16.5">
      <c r="A24" s="4" t="s">
        <v>1</v>
      </c>
      <c r="B24" s="4" t="s">
        <v>5</v>
      </c>
      <c r="C24" s="4">
        <v>2</v>
      </c>
      <c r="D24" s="5">
        <v>41430</v>
      </c>
      <c r="E24" s="6">
        <v>0.3958333333333333</v>
      </c>
      <c r="F24" s="4" t="s">
        <v>11</v>
      </c>
      <c r="G24" s="4">
        <v>10000</v>
      </c>
      <c r="H24" s="4"/>
      <c r="I24" s="12" t="s">
        <v>33</v>
      </c>
      <c r="J24" s="15"/>
      <c r="K24" s="9"/>
      <c r="L24" s="16"/>
      <c r="M24" s="15"/>
      <c r="N24" s="9">
        <v>0</v>
      </c>
      <c r="O24" s="9"/>
      <c r="P24" s="9"/>
      <c r="Q24" s="9"/>
      <c r="R24" s="27"/>
      <c r="S24" s="29"/>
    </row>
    <row r="25" spans="1:19" ht="16.5">
      <c r="A25" s="4"/>
      <c r="B25" s="4"/>
      <c r="C25" s="4"/>
      <c r="D25" s="17">
        <v>41445</v>
      </c>
      <c r="E25" s="18">
        <v>0.375</v>
      </c>
      <c r="F25" s="19" t="s">
        <v>50</v>
      </c>
      <c r="G25" s="3"/>
      <c r="H25" s="4"/>
      <c r="I25" s="10"/>
      <c r="J25" s="15"/>
      <c r="K25" s="9"/>
      <c r="L25" s="16"/>
      <c r="M25" s="20">
        <f>(TEXT(VALUE(D25)-VALUE(D23),"00"))*G9/365*J23</f>
        <v>25.64383561643836</v>
      </c>
      <c r="N25" s="21"/>
      <c r="O25" s="21"/>
      <c r="P25" s="21"/>
      <c r="Q25" s="21"/>
      <c r="R25" s="28">
        <f>(TEXT(VALUE(D25)-VALUE(D20),"00"))*G9/365*L20</f>
        <v>185.16164383561645</v>
      </c>
      <c r="S25" s="29"/>
    </row>
    <row r="26" spans="1:19" ht="16.5">
      <c r="A26" s="4"/>
      <c r="B26" s="4"/>
      <c r="C26" s="4"/>
      <c r="D26" s="17">
        <v>41445</v>
      </c>
      <c r="E26" s="18">
        <v>0.375</v>
      </c>
      <c r="F26" s="19"/>
      <c r="G26" s="3"/>
      <c r="H26" s="4"/>
      <c r="I26" s="10"/>
      <c r="J26" s="20">
        <f>J23+SUM(M16:M25)</f>
        <v>45048.109589041094</v>
      </c>
      <c r="K26" s="21"/>
      <c r="L26" s="24">
        <f>L20+SUM(R6:R25)</f>
        <v>128227.46301369862</v>
      </c>
      <c r="M26" s="20"/>
      <c r="N26" s="21"/>
      <c r="O26" s="21"/>
      <c r="P26" s="21"/>
      <c r="Q26" s="21"/>
      <c r="R26" s="28"/>
      <c r="S26" s="29"/>
    </row>
    <row r="27" spans="1:19" ht="16.5">
      <c r="A27" s="4" t="s">
        <v>2</v>
      </c>
      <c r="B27" s="4" t="s">
        <v>6</v>
      </c>
      <c r="C27" s="4">
        <v>2</v>
      </c>
      <c r="D27" s="5">
        <v>41456</v>
      </c>
      <c r="E27" s="6">
        <v>0.5020833333333333</v>
      </c>
      <c r="F27" s="4" t="s">
        <v>7</v>
      </c>
      <c r="G27" s="4"/>
      <c r="H27" s="4"/>
      <c r="I27" s="11" t="s">
        <v>31</v>
      </c>
      <c r="J27" s="15"/>
      <c r="K27" s="9">
        <f>0</f>
        <v>0</v>
      </c>
      <c r="L27" s="23"/>
      <c r="M27" s="15"/>
      <c r="N27" s="9"/>
      <c r="O27" s="9"/>
      <c r="P27" s="9">
        <v>0</v>
      </c>
      <c r="Q27" s="9"/>
      <c r="R27" s="27"/>
      <c r="S27" s="29"/>
    </row>
    <row r="28" spans="1:19" ht="16.5">
      <c r="A28" s="4" t="s">
        <v>2</v>
      </c>
      <c r="B28" s="4" t="s">
        <v>6</v>
      </c>
      <c r="C28" s="4">
        <v>2</v>
      </c>
      <c r="D28" s="5">
        <v>41456</v>
      </c>
      <c r="E28" s="6">
        <v>0.5027777777777778</v>
      </c>
      <c r="F28" s="4" t="s">
        <v>8</v>
      </c>
      <c r="G28" s="4">
        <v>4000</v>
      </c>
      <c r="H28" s="4"/>
      <c r="I28" s="11" t="s">
        <v>31</v>
      </c>
      <c r="J28" s="15"/>
      <c r="K28" s="9">
        <f>K27+G28</f>
        <v>4000</v>
      </c>
      <c r="L28" s="23"/>
      <c r="M28" s="15"/>
      <c r="N28" s="9"/>
      <c r="O28" s="9"/>
      <c r="P28" s="9">
        <v>0</v>
      </c>
      <c r="Q28" s="9"/>
      <c r="R28" s="27"/>
      <c r="S28" s="29"/>
    </row>
    <row r="29" spans="1:19" ht="16.5">
      <c r="A29" s="4" t="s">
        <v>2</v>
      </c>
      <c r="B29" s="4" t="s">
        <v>6</v>
      </c>
      <c r="C29" s="4">
        <v>2</v>
      </c>
      <c r="D29" s="5">
        <v>41456</v>
      </c>
      <c r="E29" s="6">
        <v>0.5034722222222222</v>
      </c>
      <c r="F29" s="4" t="s">
        <v>10</v>
      </c>
      <c r="G29" s="4"/>
      <c r="H29" s="4"/>
      <c r="I29" s="11" t="s">
        <v>31</v>
      </c>
      <c r="J29" s="15"/>
      <c r="K29" s="9"/>
      <c r="L29" s="16"/>
      <c r="M29" s="15"/>
      <c r="N29" s="9"/>
      <c r="O29" s="9"/>
      <c r="P29" s="9"/>
      <c r="Q29" s="9"/>
      <c r="R29" s="27"/>
      <c r="S29" s="29"/>
    </row>
    <row r="30" spans="1:19" ht="16.5">
      <c r="A30" s="4" t="s">
        <v>1</v>
      </c>
      <c r="B30" s="4" t="s">
        <v>5</v>
      </c>
      <c r="C30" s="4">
        <v>2</v>
      </c>
      <c r="D30" s="5">
        <v>41465</v>
      </c>
      <c r="E30" s="6">
        <v>0.5</v>
      </c>
      <c r="F30" s="4" t="s">
        <v>8</v>
      </c>
      <c r="G30" s="4">
        <v>12345</v>
      </c>
      <c r="H30" s="4"/>
      <c r="I30" s="11" t="s">
        <v>29</v>
      </c>
      <c r="J30" s="15">
        <f>J26+G30</f>
        <v>57393.109589041094</v>
      </c>
      <c r="K30" s="9"/>
      <c r="L30" s="16"/>
      <c r="M30" s="15">
        <f>(TEXT(VALUE(D30)-VALUE(D25),"00"))*G9/365*J23</f>
        <v>19.726027397260275</v>
      </c>
      <c r="N30" s="9"/>
      <c r="O30" s="9"/>
      <c r="P30" s="9"/>
      <c r="Q30" s="9"/>
      <c r="R30" s="27"/>
      <c r="S30" s="29"/>
    </row>
    <row r="31" spans="1:19" ht="16.5">
      <c r="A31" s="4" t="s">
        <v>2</v>
      </c>
      <c r="B31" s="4" t="s">
        <v>6</v>
      </c>
      <c r="C31" s="4">
        <v>1</v>
      </c>
      <c r="D31" s="5">
        <v>41496</v>
      </c>
      <c r="E31" s="6">
        <v>0.5</v>
      </c>
      <c r="F31" s="4" t="s">
        <v>8</v>
      </c>
      <c r="G31" s="4">
        <v>6000</v>
      </c>
      <c r="H31" s="4"/>
      <c r="I31" s="11" t="s">
        <v>31</v>
      </c>
      <c r="J31" s="15"/>
      <c r="K31" s="9">
        <f>K28+G31</f>
        <v>10000</v>
      </c>
      <c r="L31" s="16"/>
      <c r="M31" s="15"/>
      <c r="N31" s="9"/>
      <c r="O31" s="9"/>
      <c r="P31" s="9">
        <f>(TEXT(VALUE(D31)-VALUE(D28),"00"))*G9/365*K28</f>
        <v>3.5068493150684934</v>
      </c>
      <c r="Q31" s="9"/>
      <c r="R31" s="27"/>
      <c r="S31" s="29"/>
    </row>
    <row r="32" spans="1:19" ht="16.5">
      <c r="A32" s="4"/>
      <c r="B32" s="4"/>
      <c r="C32" s="4"/>
      <c r="D32" s="5">
        <v>41501</v>
      </c>
      <c r="E32" s="6">
        <v>0.375</v>
      </c>
      <c r="F32" s="3" t="s">
        <v>40</v>
      </c>
      <c r="G32" s="3">
        <v>0.012</v>
      </c>
      <c r="H32" s="4"/>
      <c r="I32" s="10"/>
      <c r="J32" s="15"/>
      <c r="K32" s="9"/>
      <c r="L32" s="16"/>
      <c r="M32" s="15">
        <f>(TEXT(VALUE(D32)-1-VALUE(D30),"00"))*G9/365*J30</f>
        <v>44.02759091762057</v>
      </c>
      <c r="N32" s="9"/>
      <c r="O32" s="9"/>
      <c r="P32" s="9">
        <f>(TEXT(VALUE(D32)-1-VALUE(D31),"00"))*G9/365*K31</f>
        <v>0.8767123287671234</v>
      </c>
      <c r="Q32" s="9"/>
      <c r="R32" s="27">
        <f>(TEXT(VALUE(D32)-1-VALUE(D26),"00"))*G9/365*L26</f>
        <v>154.57557185212985</v>
      </c>
      <c r="S32" s="29"/>
    </row>
    <row r="33" spans="1:19" ht="16.5">
      <c r="A33" s="4"/>
      <c r="B33" s="4"/>
      <c r="C33" s="4"/>
      <c r="D33" s="5">
        <v>41501</v>
      </c>
      <c r="E33" s="6">
        <v>0.375</v>
      </c>
      <c r="F33" s="3" t="s">
        <v>41</v>
      </c>
      <c r="G33" s="3">
        <v>0.0225</v>
      </c>
      <c r="H33" s="4"/>
      <c r="I33" s="10"/>
      <c r="J33" s="15"/>
      <c r="K33" s="9"/>
      <c r="L33" s="16"/>
      <c r="M33" s="15"/>
      <c r="N33" s="9">
        <f>(TEXT(VALUE(D33)-1-VALUE(D24),"00"))*G10/365*G24</f>
        <v>33.561643835616444</v>
      </c>
      <c r="O33" s="9"/>
      <c r="P33" s="9"/>
      <c r="Q33" s="9"/>
      <c r="R33" s="27"/>
      <c r="S33" s="29"/>
    </row>
    <row r="34" spans="1:19" ht="16.5">
      <c r="A34" s="4"/>
      <c r="B34" s="4"/>
      <c r="C34" s="4"/>
      <c r="D34" s="5">
        <v>41501</v>
      </c>
      <c r="E34" s="6">
        <v>0.375</v>
      </c>
      <c r="F34" s="3" t="s">
        <v>42</v>
      </c>
      <c r="G34" s="3">
        <v>0.0275</v>
      </c>
      <c r="H34" s="4"/>
      <c r="I34" s="10"/>
      <c r="J34" s="15"/>
      <c r="K34" s="9"/>
      <c r="L34" s="16"/>
      <c r="M34" s="15"/>
      <c r="N34" s="9"/>
      <c r="O34" s="9"/>
      <c r="P34" s="9"/>
      <c r="Q34" s="9"/>
      <c r="R34" s="27"/>
      <c r="S34" s="29"/>
    </row>
    <row r="35" spans="1:19" ht="16.5">
      <c r="A35" s="4" t="s">
        <v>2</v>
      </c>
      <c r="B35" s="4" t="s">
        <v>6</v>
      </c>
      <c r="C35" s="4">
        <v>1</v>
      </c>
      <c r="D35" s="5">
        <v>41501</v>
      </c>
      <c r="E35" s="6">
        <v>0.4583333333333333</v>
      </c>
      <c r="F35" s="4" t="s">
        <v>11</v>
      </c>
      <c r="G35" s="4">
        <v>15000</v>
      </c>
      <c r="H35" s="4"/>
      <c r="I35" s="12" t="s">
        <v>34</v>
      </c>
      <c r="J35" s="15"/>
      <c r="K35" s="9"/>
      <c r="L35" s="16"/>
      <c r="M35" s="15"/>
      <c r="N35" s="9"/>
      <c r="O35" s="9"/>
      <c r="P35" s="9"/>
      <c r="Q35" s="9">
        <v>0</v>
      </c>
      <c r="R35" s="27"/>
      <c r="S35" s="29"/>
    </row>
    <row r="36" spans="1:19" ht="16.5">
      <c r="A36" s="4" t="s">
        <v>1</v>
      </c>
      <c r="B36" s="4" t="s">
        <v>5</v>
      </c>
      <c r="C36" s="4">
        <v>2</v>
      </c>
      <c r="D36" s="5">
        <v>41501</v>
      </c>
      <c r="E36" s="6">
        <v>0.5</v>
      </c>
      <c r="F36" s="4" t="s">
        <v>13</v>
      </c>
      <c r="G36" s="4">
        <v>6000</v>
      </c>
      <c r="H36" s="4"/>
      <c r="I36" s="12" t="s">
        <v>35</v>
      </c>
      <c r="J36" s="15"/>
      <c r="K36" s="9"/>
      <c r="L36" s="16"/>
      <c r="M36" s="15"/>
      <c r="N36" s="9"/>
      <c r="O36" s="9">
        <v>0</v>
      </c>
      <c r="P36" s="9"/>
      <c r="Q36" s="9"/>
      <c r="R36" s="27"/>
      <c r="S36" s="29"/>
    </row>
    <row r="37" spans="1:19" ht="16.5">
      <c r="A37" s="4" t="s">
        <v>1</v>
      </c>
      <c r="B37" s="4" t="s">
        <v>5</v>
      </c>
      <c r="C37" s="4">
        <v>1</v>
      </c>
      <c r="D37" s="5">
        <v>41518</v>
      </c>
      <c r="E37" s="6">
        <v>0.4583333333333333</v>
      </c>
      <c r="F37" s="4" t="s">
        <v>12</v>
      </c>
      <c r="G37" s="4">
        <v>2000</v>
      </c>
      <c r="H37" s="4" t="s">
        <v>18</v>
      </c>
      <c r="I37" s="11" t="s">
        <v>29</v>
      </c>
      <c r="J37" s="15">
        <f>J30-G37</f>
        <v>55393.109589041094</v>
      </c>
      <c r="K37" s="9">
        <f>K31+G37</f>
        <v>12000</v>
      </c>
      <c r="L37" s="16"/>
      <c r="M37" s="15">
        <f>(TEXT(VALUE(D37)-VALUE(D32)+1,"00"))*G32/365*J30+M24</f>
        <v>33.96414156502158</v>
      </c>
      <c r="N37" s="9"/>
      <c r="O37" s="9"/>
      <c r="P37" s="9">
        <f>(TEXT(VALUE(D37)-VALUE(D32)+1,"00"))*G32/365*K31</f>
        <v>5.917808219178082</v>
      </c>
      <c r="Q37" s="9"/>
      <c r="R37" s="27"/>
      <c r="S37" s="29"/>
    </row>
    <row r="38" spans="1:19" ht="16.5">
      <c r="A38" s="4" t="s">
        <v>2</v>
      </c>
      <c r="B38" s="4" t="s">
        <v>6</v>
      </c>
      <c r="C38" s="4">
        <v>2</v>
      </c>
      <c r="D38" s="5">
        <v>41519</v>
      </c>
      <c r="E38" s="6">
        <v>0.5416666666666666</v>
      </c>
      <c r="F38" s="4" t="s">
        <v>10</v>
      </c>
      <c r="G38" s="4"/>
      <c r="H38" s="4"/>
      <c r="I38" s="11" t="s">
        <v>31</v>
      </c>
      <c r="J38" s="15"/>
      <c r="K38" s="9"/>
      <c r="L38" s="16"/>
      <c r="M38" s="15"/>
      <c r="N38" s="9"/>
      <c r="O38" s="9"/>
      <c r="P38" s="9"/>
      <c r="Q38" s="9"/>
      <c r="R38" s="27"/>
      <c r="S38" s="29"/>
    </row>
    <row r="39" spans="1:19" ht="16.5">
      <c r="A39" s="4" t="s">
        <v>1</v>
      </c>
      <c r="B39" s="4" t="s">
        <v>5</v>
      </c>
      <c r="C39" s="4">
        <v>1</v>
      </c>
      <c r="D39" s="5">
        <v>41562</v>
      </c>
      <c r="E39" s="6">
        <v>0.4583333333333333</v>
      </c>
      <c r="F39" s="7" t="s">
        <v>21</v>
      </c>
      <c r="G39" s="4">
        <v>50000</v>
      </c>
      <c r="H39" s="4" t="s">
        <v>19</v>
      </c>
      <c r="I39" s="11" t="s">
        <v>29</v>
      </c>
      <c r="J39" s="15"/>
      <c r="K39" s="9"/>
      <c r="L39" s="16"/>
      <c r="M39" s="15"/>
      <c r="N39" s="9"/>
      <c r="O39" s="9"/>
      <c r="P39" s="9"/>
      <c r="Q39" s="9"/>
      <c r="R39" s="27"/>
      <c r="S39" s="29"/>
    </row>
    <row r="40" spans="1:19" ht="16.5">
      <c r="A40" s="4" t="s">
        <v>1</v>
      </c>
      <c r="B40" s="4" t="s">
        <v>5</v>
      </c>
      <c r="C40" s="4">
        <v>1</v>
      </c>
      <c r="D40" s="5">
        <v>41603</v>
      </c>
      <c r="E40" s="6">
        <v>0.5416666666666666</v>
      </c>
      <c r="F40" s="4" t="s">
        <v>10</v>
      </c>
      <c r="G40" s="4"/>
      <c r="H40" s="4"/>
      <c r="I40" s="11" t="s">
        <v>29</v>
      </c>
      <c r="J40" s="15"/>
      <c r="K40" s="9"/>
      <c r="L40" s="16"/>
      <c r="M40" s="15"/>
      <c r="N40" s="9"/>
      <c r="O40" s="9"/>
      <c r="P40" s="9"/>
      <c r="Q40" s="9"/>
      <c r="R40" s="27"/>
      <c r="S40" s="29"/>
    </row>
    <row r="41" spans="1:19" ht="16.5">
      <c r="A41" s="4" t="s">
        <v>2</v>
      </c>
      <c r="B41" s="4" t="s">
        <v>6</v>
      </c>
      <c r="C41" s="4">
        <v>1</v>
      </c>
      <c r="D41" s="5">
        <v>41618</v>
      </c>
      <c r="E41" s="6">
        <v>0.5833333333333334</v>
      </c>
      <c r="F41" s="4" t="s">
        <v>9</v>
      </c>
      <c r="G41" s="4">
        <v>1500</v>
      </c>
      <c r="H41" s="4"/>
      <c r="I41" s="11" t="s">
        <v>31</v>
      </c>
      <c r="J41" s="15"/>
      <c r="K41" s="9">
        <f>K37-G41</f>
        <v>10500</v>
      </c>
      <c r="L41" s="16"/>
      <c r="M41" s="15"/>
      <c r="N41" s="9"/>
      <c r="O41" s="9"/>
      <c r="P41" s="9">
        <f>(TEXT(VALUE(D41)-VALUE(D37),"00"))*G32/365*K37</f>
        <v>39.45205479452054</v>
      </c>
      <c r="Q41" s="9"/>
      <c r="R41" s="27"/>
      <c r="S41" s="29"/>
    </row>
    <row r="42" spans="1:19" ht="16.5">
      <c r="A42" s="4"/>
      <c r="B42" s="4"/>
      <c r="C42" s="4"/>
      <c r="D42" s="17">
        <v>41628</v>
      </c>
      <c r="E42" s="18">
        <v>0.375</v>
      </c>
      <c r="F42" s="19" t="s">
        <v>50</v>
      </c>
      <c r="G42" s="4"/>
      <c r="H42" s="4"/>
      <c r="I42" s="10"/>
      <c r="J42" s="15"/>
      <c r="K42" s="9"/>
      <c r="L42" s="16"/>
      <c r="M42" s="20">
        <f>(TEXT(VALUE(D42)-1-VALUE(D37),"00"))*G32/365*J37</f>
        <v>198.50462285607057</v>
      </c>
      <c r="N42" s="21"/>
      <c r="O42" s="21"/>
      <c r="P42" s="21">
        <f>(TEXT(VALUE(D42)-1-VALUE(D41),"00"))*G32/365*K41</f>
        <v>3.106849315068493</v>
      </c>
      <c r="Q42" s="21"/>
      <c r="R42" s="28">
        <f>(TEXT(VALUE(D42)-VALUE(D32)+1,"00"))*G32/365*L26</f>
        <v>539.6092690110715</v>
      </c>
      <c r="S42" s="29"/>
    </row>
    <row r="43" spans="1:19" ht="16.5">
      <c r="A43" s="4"/>
      <c r="B43" s="4"/>
      <c r="C43" s="4"/>
      <c r="D43" s="17">
        <v>41628</v>
      </c>
      <c r="E43" s="18">
        <v>0.375</v>
      </c>
      <c r="F43" s="19"/>
      <c r="G43" s="4"/>
      <c r="H43" s="4"/>
      <c r="I43" s="10"/>
      <c r="J43" s="20">
        <f>J37+SUM(M27:M42)</f>
        <v>55689.331971777065</v>
      </c>
      <c r="K43" s="21">
        <f>K41+SUM(P27:P42)</f>
        <v>10552.860273972603</v>
      </c>
      <c r="L43" s="22">
        <f>L26+SUM(R27:R42)</f>
        <v>128921.64785456183</v>
      </c>
      <c r="M43" s="15"/>
      <c r="N43" s="9"/>
      <c r="O43" s="9"/>
      <c r="P43" s="9"/>
      <c r="Q43" s="9"/>
      <c r="R43" s="27"/>
      <c r="S43" s="29"/>
    </row>
    <row r="44" spans="1:19" ht="16.5">
      <c r="A44" s="4" t="s">
        <v>1</v>
      </c>
      <c r="B44" s="4" t="s">
        <v>5</v>
      </c>
      <c r="C44" s="4">
        <v>1</v>
      </c>
      <c r="D44" s="5">
        <v>41638</v>
      </c>
      <c r="E44" s="6">
        <v>0.5833333333333334</v>
      </c>
      <c r="F44" s="4" t="s">
        <v>9</v>
      </c>
      <c r="G44" s="4">
        <v>8000</v>
      </c>
      <c r="H44" s="4"/>
      <c r="I44" s="11" t="s">
        <v>29</v>
      </c>
      <c r="J44" s="15">
        <f>J43-G44</f>
        <v>47689.331971777065</v>
      </c>
      <c r="K44" s="9"/>
      <c r="L44" s="16"/>
      <c r="M44" s="15">
        <f>(TEXT(VALUE(D44)-VALUE(D42),"00"))*G32/365*J43</f>
        <v>18.30882147017328</v>
      </c>
      <c r="N44" s="9"/>
      <c r="O44" s="9"/>
      <c r="P44" s="9"/>
      <c r="Q44" s="9"/>
      <c r="R44" s="27"/>
      <c r="S44" s="29"/>
    </row>
    <row r="45" spans="1:19" ht="16.5">
      <c r="A45" s="4"/>
      <c r="B45" s="4"/>
      <c r="C45" s="4"/>
      <c r="D45" s="5">
        <v>41640</v>
      </c>
      <c r="E45" s="6">
        <v>0.375</v>
      </c>
      <c r="F45" s="3" t="s">
        <v>40</v>
      </c>
      <c r="G45" s="3">
        <v>0.015</v>
      </c>
      <c r="H45" s="4"/>
      <c r="I45" s="10"/>
      <c r="J45" s="15"/>
      <c r="K45" s="9"/>
      <c r="L45" s="16"/>
      <c r="M45" s="15">
        <f>(TEXT(VALUE(D45)-1-VALUE(D44),"00"))*G32/365*J44</f>
        <v>1.5678684483871914</v>
      </c>
      <c r="N45" s="9"/>
      <c r="O45" s="9"/>
      <c r="P45" s="9">
        <f>(TEXT(VALUE(D45)-1-VALUE(D43),"00"))*G32/365*K43</f>
        <v>3.816376866203791</v>
      </c>
      <c r="Q45" s="9"/>
      <c r="R45" s="27">
        <f>(TEXT(VALUE(D45)-1-VALUE(D43),"00"))*G32/365*L43</f>
        <v>46.62371922411551</v>
      </c>
      <c r="S45" s="29"/>
    </row>
    <row r="46" spans="1:19" ht="16.5">
      <c r="A46" s="4"/>
      <c r="B46" s="4"/>
      <c r="C46" s="4"/>
      <c r="D46" s="5">
        <v>41640</v>
      </c>
      <c r="E46" s="6">
        <v>0.375</v>
      </c>
      <c r="F46" s="3" t="s">
        <v>41</v>
      </c>
      <c r="G46" s="3">
        <v>0.025</v>
      </c>
      <c r="H46" s="4"/>
      <c r="I46" s="10"/>
      <c r="J46" s="15"/>
      <c r="K46" s="9"/>
      <c r="L46" s="16"/>
      <c r="M46" s="15"/>
      <c r="N46" s="9">
        <f>(TEXT(VALUE(D46)-1-VALUE(D33)+1,"00"))*G33/365*G24</f>
        <v>85.68493150684931</v>
      </c>
      <c r="O46" s="9"/>
      <c r="P46" s="9"/>
      <c r="Q46" s="9">
        <f>(TEXT(VALUE(D46)-1-VALUE(D35),"00"))*G33/365*G35</f>
        <v>127.6027397260274</v>
      </c>
      <c r="R46" s="27"/>
      <c r="S46" s="29"/>
    </row>
    <row r="47" spans="1:19" ht="16.5">
      <c r="A47" s="4"/>
      <c r="B47" s="4"/>
      <c r="C47" s="4"/>
      <c r="D47" s="5">
        <v>41640</v>
      </c>
      <c r="E47" s="6">
        <v>0.375</v>
      </c>
      <c r="F47" s="3" t="s">
        <v>42</v>
      </c>
      <c r="G47" s="3">
        <v>0.0275</v>
      </c>
      <c r="H47" s="4"/>
      <c r="I47" s="10"/>
      <c r="J47" s="15"/>
      <c r="K47" s="9"/>
      <c r="L47" s="16"/>
      <c r="M47" s="15"/>
      <c r="N47" s="9"/>
      <c r="O47" s="9">
        <f>(TEXT(VALUE(D47)-1-VALUE(D36),"00"))*G34/365*G36</f>
        <v>62.38356164383561</v>
      </c>
      <c r="P47" s="9"/>
      <c r="Q47" s="9"/>
      <c r="R47" s="27"/>
      <c r="S47" s="29"/>
    </row>
    <row r="48" spans="1:19" ht="16.5">
      <c r="A48" s="4" t="s">
        <v>3</v>
      </c>
      <c r="B48" s="4" t="s">
        <v>4</v>
      </c>
      <c r="C48" s="4">
        <v>1</v>
      </c>
      <c r="D48" s="5">
        <v>41640</v>
      </c>
      <c r="E48" s="6">
        <v>0.4166666666666667</v>
      </c>
      <c r="F48" s="4" t="s">
        <v>10</v>
      </c>
      <c r="G48" s="4"/>
      <c r="H48" s="4"/>
      <c r="I48" s="11" t="s">
        <v>19</v>
      </c>
      <c r="J48" s="15"/>
      <c r="K48" s="9"/>
      <c r="L48" s="16"/>
      <c r="M48" s="15"/>
      <c r="N48" s="9"/>
      <c r="O48" s="9">
        <f>(TEXT(VALUE(D49)-VALUE(D47)+1,"00"))*G47/365*G36</f>
        <v>16.273972602739725</v>
      </c>
      <c r="P48" s="9"/>
      <c r="Q48" s="9"/>
      <c r="R48" s="27"/>
      <c r="S48" s="29"/>
    </row>
    <row r="49" spans="1:19" ht="16.5">
      <c r="A49" s="4" t="s">
        <v>1</v>
      </c>
      <c r="B49" s="4" t="s">
        <v>5</v>
      </c>
      <c r="C49" s="4">
        <v>2</v>
      </c>
      <c r="D49" s="5">
        <v>41675</v>
      </c>
      <c r="E49" s="6">
        <v>0.5208333333333334</v>
      </c>
      <c r="F49" s="4" t="s">
        <v>14</v>
      </c>
      <c r="G49" s="4"/>
      <c r="H49" s="4"/>
      <c r="I49" s="12" t="s">
        <v>36</v>
      </c>
      <c r="J49" s="15"/>
      <c r="K49" s="9"/>
      <c r="L49" s="16"/>
      <c r="M49" s="15"/>
      <c r="N49" s="9"/>
      <c r="O49" s="25">
        <f>G36+SUM(O36:O48)*0.8</f>
        <v>6062.92602739726</v>
      </c>
      <c r="P49" s="9"/>
      <c r="Q49" s="9"/>
      <c r="R49" s="27"/>
      <c r="S49" s="29"/>
    </row>
    <row r="50" spans="1:19" ht="16.5">
      <c r="A50" s="4" t="s">
        <v>1</v>
      </c>
      <c r="B50" s="4" t="s">
        <v>5</v>
      </c>
      <c r="C50" s="4">
        <v>2</v>
      </c>
      <c r="D50" s="5">
        <v>41701</v>
      </c>
      <c r="E50" s="6">
        <v>0.5</v>
      </c>
      <c r="F50" s="4" t="s">
        <v>8</v>
      </c>
      <c r="G50" s="4">
        <v>120000</v>
      </c>
      <c r="H50" s="4"/>
      <c r="I50" s="11" t="s">
        <v>17</v>
      </c>
      <c r="J50" s="15">
        <f>J44+G50</f>
        <v>167689.33197177708</v>
      </c>
      <c r="K50" s="9"/>
      <c r="L50" s="16"/>
      <c r="M50" s="15">
        <f>(TEXT(VALUE(D50)-VALUE(D45)+1,"00"))*G45/365*J44</f>
        <v>121.5098047500073</v>
      </c>
      <c r="N50" s="9"/>
      <c r="O50" s="9"/>
      <c r="P50" s="9"/>
      <c r="Q50" s="9"/>
      <c r="R50" s="27"/>
      <c r="S50" s="29"/>
    </row>
    <row r="51" spans="1:19" ht="16.5">
      <c r="A51" s="4" t="s">
        <v>2</v>
      </c>
      <c r="B51" s="4" t="s">
        <v>6</v>
      </c>
      <c r="C51" s="4">
        <v>2</v>
      </c>
      <c r="D51" s="5">
        <v>41701</v>
      </c>
      <c r="E51" s="6">
        <v>0.5208333333333334</v>
      </c>
      <c r="F51" s="4" t="s">
        <v>8</v>
      </c>
      <c r="G51" s="4">
        <v>110000</v>
      </c>
      <c r="H51" s="4"/>
      <c r="I51" s="11" t="s">
        <v>18</v>
      </c>
      <c r="J51" s="15"/>
      <c r="K51" s="9">
        <f>K43+G51</f>
        <v>120552.8602739726</v>
      </c>
      <c r="L51" s="16"/>
      <c r="M51" s="15"/>
      <c r="N51" s="9"/>
      <c r="O51" s="9"/>
      <c r="P51" s="9">
        <f>(TEXT(VALUE(D51)-VALUE(D45)+1,"00"))*G45/365*K43</f>
        <v>26.888109739163067</v>
      </c>
      <c r="Q51" s="9"/>
      <c r="R51" s="27"/>
      <c r="S51" s="29"/>
    </row>
    <row r="52" spans="1:19" ht="16.5">
      <c r="A52" s="4" t="s">
        <v>3</v>
      </c>
      <c r="B52" s="4" t="s">
        <v>4</v>
      </c>
      <c r="C52" s="4">
        <v>2</v>
      </c>
      <c r="D52" s="5">
        <v>41701</v>
      </c>
      <c r="E52" s="6">
        <v>0.5416666666666666</v>
      </c>
      <c r="F52" s="4" t="s">
        <v>13</v>
      </c>
      <c r="G52" s="4">
        <v>50000</v>
      </c>
      <c r="H52" s="4"/>
      <c r="I52" s="12" t="s">
        <v>37</v>
      </c>
      <c r="J52" s="15"/>
      <c r="K52" s="9"/>
      <c r="L52" s="16"/>
      <c r="M52" s="15"/>
      <c r="N52" s="9"/>
      <c r="O52" s="9"/>
      <c r="P52" s="9"/>
      <c r="Q52" s="9"/>
      <c r="R52" s="27"/>
      <c r="S52" s="29">
        <v>0</v>
      </c>
    </row>
    <row r="53" spans="1:19" ht="16.5">
      <c r="A53" s="4"/>
      <c r="B53" s="4"/>
      <c r="C53" s="4"/>
      <c r="D53" s="5">
        <v>41760</v>
      </c>
      <c r="E53" s="6">
        <v>0.375</v>
      </c>
      <c r="F53" s="3" t="s">
        <v>40</v>
      </c>
      <c r="G53" s="3">
        <v>0.0175</v>
      </c>
      <c r="H53" s="4"/>
      <c r="I53" s="10"/>
      <c r="J53" s="15"/>
      <c r="K53" s="9"/>
      <c r="L53" s="16"/>
      <c r="M53" s="15">
        <f>(TEXT(VALUE(D53)-1-VALUE(D50),"00"))*G45/365*J50</f>
        <v>399.6978597683454</v>
      </c>
      <c r="N53" s="9"/>
      <c r="O53" s="9"/>
      <c r="P53" s="9">
        <f>(TEXT(VALUE(D53)-1-VALUE(D51),"00"))*G45/365*K51</f>
        <v>287.3451738037155</v>
      </c>
      <c r="Q53" s="9"/>
      <c r="R53" s="27">
        <f>(TEXT(VALUE(D53)-1-VALUE(D45)+1,"00"))*G45/365*L43</f>
        <v>635.777989419757</v>
      </c>
      <c r="S53" s="29"/>
    </row>
    <row r="54" spans="1:19" ht="16.5">
      <c r="A54" s="4"/>
      <c r="B54" s="4"/>
      <c r="C54" s="4"/>
      <c r="D54" s="5">
        <v>41760</v>
      </c>
      <c r="E54" s="6">
        <v>0.375</v>
      </c>
      <c r="F54" s="3" t="s">
        <v>41</v>
      </c>
      <c r="G54" s="3">
        <v>0.0275</v>
      </c>
      <c r="H54" s="4"/>
      <c r="I54" s="10"/>
      <c r="J54" s="15"/>
      <c r="K54" s="9"/>
      <c r="L54" s="16"/>
      <c r="M54" s="15"/>
      <c r="N54" s="9">
        <f>(TEXT(VALUE(D54)-1-VALUE(D46)+1,"00"))*G46/365*G24</f>
        <v>82.1917808219178</v>
      </c>
      <c r="O54" s="9"/>
      <c r="P54" s="9"/>
      <c r="Q54" s="9">
        <f>(TEXT(VALUE(D54)-1-VALUE(D46)+1,"00"))*G46/365*G35</f>
        <v>123.2876712328767</v>
      </c>
      <c r="R54" s="27"/>
      <c r="S54" s="29"/>
    </row>
    <row r="55" spans="1:19" ht="16.5">
      <c r="A55" s="4"/>
      <c r="B55" s="4"/>
      <c r="C55" s="4"/>
      <c r="D55" s="5">
        <v>41760</v>
      </c>
      <c r="E55" s="6">
        <v>0.375</v>
      </c>
      <c r="F55" s="3" t="s">
        <v>42</v>
      </c>
      <c r="G55" s="3">
        <v>0.03</v>
      </c>
      <c r="H55" s="4"/>
      <c r="I55" s="10"/>
      <c r="J55" s="15"/>
      <c r="K55" s="9"/>
      <c r="L55" s="16"/>
      <c r="M55" s="15"/>
      <c r="N55" s="9"/>
      <c r="O55" s="9"/>
      <c r="P55" s="9"/>
      <c r="Q55" s="9"/>
      <c r="R55" s="27"/>
      <c r="S55" s="29">
        <f>(TEXT(VALUE(D55)-1-VALUE(D52),"00"))*G47/365*G52</f>
        <v>218.4931506849315</v>
      </c>
    </row>
    <row r="56" spans="1:19" ht="16.5">
      <c r="A56" s="4"/>
      <c r="B56" s="4"/>
      <c r="C56" s="4"/>
      <c r="D56" s="17">
        <v>41810</v>
      </c>
      <c r="E56" s="18">
        <v>0.375</v>
      </c>
      <c r="F56" s="19" t="s">
        <v>50</v>
      </c>
      <c r="G56" s="4"/>
      <c r="H56" s="4"/>
      <c r="I56" s="10"/>
      <c r="J56" s="15"/>
      <c r="K56" s="9"/>
      <c r="L56" s="16"/>
      <c r="M56" s="20">
        <f>(TEXT(VALUE(D56)-VALUE(D53)+1,"00"))*G53/365*J50</f>
        <v>410.034873383044</v>
      </c>
      <c r="N56" s="21"/>
      <c r="O56" s="21"/>
      <c r="P56" s="21">
        <f>(TEXT(VALUE(D56)-VALUE(D53)+1,"00"))*G53/365*K51</f>
        <v>294.7765145055358</v>
      </c>
      <c r="Q56" s="21"/>
      <c r="R56" s="28">
        <f>(TEXT(VALUE(D56)-VALUE(D53)+1,"00"))*G53/365*L43</f>
        <v>315.23991975396285</v>
      </c>
      <c r="S56" s="29"/>
    </row>
    <row r="57" spans="1:19" ht="16.5">
      <c r="A57" s="4"/>
      <c r="B57" s="4"/>
      <c r="C57" s="4"/>
      <c r="D57" s="17">
        <v>41810</v>
      </c>
      <c r="E57" s="18">
        <v>0.375</v>
      </c>
      <c r="F57" s="19"/>
      <c r="G57" s="4"/>
      <c r="H57" s="4"/>
      <c r="I57" s="10"/>
      <c r="J57" s="20">
        <f>J50+SUM(M44:M56)</f>
        <v>168640.45119959704</v>
      </c>
      <c r="K57" s="21">
        <f>K51+SUM(P44:P56)</f>
        <v>121165.68644888722</v>
      </c>
      <c r="L57" s="22">
        <f>L43+SUM(R44:R56)</f>
        <v>129919.28948295966</v>
      </c>
      <c r="M57" s="15"/>
      <c r="N57" s="9">
        <f>(TEXT(VALUE(D58)-VALUE(D54)+1,"00"))*G54/365*G24</f>
        <v>61.02739726027397</v>
      </c>
      <c r="O57" s="9"/>
      <c r="P57" s="9"/>
      <c r="Q57" s="9"/>
      <c r="R57" s="27"/>
      <c r="S57" s="29"/>
    </row>
    <row r="58" spans="1:19" ht="16.5">
      <c r="A58" s="4" t="s">
        <v>1</v>
      </c>
      <c r="B58" s="4" t="s">
        <v>5</v>
      </c>
      <c r="C58" s="4">
        <v>1</v>
      </c>
      <c r="D58" s="5">
        <v>41840</v>
      </c>
      <c r="E58" s="6">
        <v>0.5</v>
      </c>
      <c r="F58" s="4" t="s">
        <v>14</v>
      </c>
      <c r="G58" s="4"/>
      <c r="H58" s="4"/>
      <c r="I58" s="12" t="s">
        <v>38</v>
      </c>
      <c r="J58" s="15"/>
      <c r="K58" s="9"/>
      <c r="L58" s="16"/>
      <c r="M58" s="15"/>
      <c r="N58" s="25">
        <f>G24+SUM(N24:N57)</f>
        <v>10262.465753424658</v>
      </c>
      <c r="O58" s="9"/>
      <c r="P58" s="9"/>
      <c r="Q58" s="9"/>
      <c r="R58" s="27"/>
      <c r="S58" s="29"/>
    </row>
    <row r="59" spans="1:19" ht="16.5">
      <c r="A59" s="4" t="s">
        <v>3</v>
      </c>
      <c r="B59" s="4" t="s">
        <v>4</v>
      </c>
      <c r="C59" s="4">
        <v>1</v>
      </c>
      <c r="D59" s="5">
        <v>41840</v>
      </c>
      <c r="E59" s="6">
        <v>0.625</v>
      </c>
      <c r="F59" s="4" t="s">
        <v>9</v>
      </c>
      <c r="G59" s="4">
        <v>100000</v>
      </c>
      <c r="H59" s="4"/>
      <c r="I59" s="11" t="s">
        <v>32</v>
      </c>
      <c r="J59" s="15"/>
      <c r="K59" s="9"/>
      <c r="L59" s="16">
        <f>L57-G59</f>
        <v>29919.289482959663</v>
      </c>
      <c r="M59" s="15"/>
      <c r="N59" s="9"/>
      <c r="O59" s="9"/>
      <c r="P59" s="9"/>
      <c r="Q59" s="9">
        <f>(TEXT(VALUE(D60)-VALUE(D54)+1,"00"))*G54/365*G35</f>
        <v>139.00684931506848</v>
      </c>
      <c r="R59" s="27">
        <f>(TEXT(VALUE(D59)-VALUE(D57),"00"))*G53/365*L57</f>
        <v>186.87021090014747</v>
      </c>
      <c r="S59" s="29"/>
    </row>
    <row r="60" spans="1:19" ht="16.5">
      <c r="A60" s="4" t="s">
        <v>2</v>
      </c>
      <c r="B60" s="4" t="s">
        <v>6</v>
      </c>
      <c r="C60" s="4">
        <v>1</v>
      </c>
      <c r="D60" s="5">
        <v>41882</v>
      </c>
      <c r="E60" s="6">
        <v>0.5</v>
      </c>
      <c r="F60" s="4" t="s">
        <v>14</v>
      </c>
      <c r="G60" s="4"/>
      <c r="H60" s="4"/>
      <c r="I60" s="12" t="s">
        <v>39</v>
      </c>
      <c r="J60" s="15"/>
      <c r="K60" s="9"/>
      <c r="L60" s="16"/>
      <c r="M60" s="15"/>
      <c r="N60" s="9"/>
      <c r="O60" s="9"/>
      <c r="P60" s="9"/>
      <c r="Q60" s="25">
        <f>G35+SUM(Q35:Q59)</f>
        <v>15389.897260273972</v>
      </c>
      <c r="R60" s="27"/>
      <c r="S60" s="29"/>
    </row>
    <row r="61" spans="1:19" ht="16.5">
      <c r="A61" s="4"/>
      <c r="B61" s="4"/>
      <c r="C61" s="4"/>
      <c r="D61" s="17">
        <v>41883</v>
      </c>
      <c r="E61" s="18">
        <v>0.375</v>
      </c>
      <c r="F61" s="19" t="s">
        <v>49</v>
      </c>
      <c r="G61" s="4"/>
      <c r="H61" s="4"/>
      <c r="I61" s="10"/>
      <c r="J61" s="15">
        <f>J57</f>
        <v>168640.45119959704</v>
      </c>
      <c r="K61" s="9">
        <f>K57</f>
        <v>121165.68644888722</v>
      </c>
      <c r="L61" s="16">
        <f>L59</f>
        <v>29919.289482959663</v>
      </c>
      <c r="M61" s="15"/>
      <c r="N61" s="9"/>
      <c r="O61" s="9"/>
      <c r="P61" s="9"/>
      <c r="Q61" s="9"/>
      <c r="R61" s="27"/>
      <c r="S61" s="29"/>
    </row>
    <row r="62" ht="16.5">
      <c r="E62" s="1"/>
    </row>
    <row r="67" spans="4:14" ht="16.5">
      <c r="D67" s="2"/>
      <c r="M67" s="32"/>
      <c r="N67" s="32"/>
    </row>
    <row r="68" spans="4:14" ht="16.5">
      <c r="D68" s="2"/>
      <c r="M68" s="33"/>
      <c r="N68" s="32"/>
    </row>
    <row r="69" spans="4:14" ht="16.5">
      <c r="D69" s="2"/>
      <c r="M69" s="33"/>
      <c r="N69" s="32"/>
    </row>
    <row r="70" spans="4:14" ht="16.5">
      <c r="D70" s="2"/>
      <c r="M70" s="33"/>
      <c r="N70" s="32"/>
    </row>
    <row r="71" spans="4:14" ht="16.5">
      <c r="D71" s="2"/>
      <c r="M71" s="33"/>
      <c r="N71" s="32"/>
    </row>
    <row r="72" spans="4:14" ht="16.5">
      <c r="D72" s="2"/>
      <c r="M72" s="33"/>
      <c r="N72" s="32"/>
    </row>
    <row r="73" spans="13:14" ht="16.5">
      <c r="M73" s="32"/>
      <c r="N73" s="32"/>
    </row>
    <row r="74" spans="13:14" ht="16.5">
      <c r="M74" s="32"/>
      <c r="N74" s="32"/>
    </row>
    <row r="75" spans="13:14" ht="16.5">
      <c r="M75" s="32"/>
      <c r="N75" s="32"/>
    </row>
    <row r="76" spans="13:14" ht="16.5">
      <c r="M76" s="32"/>
      <c r="N76" s="32"/>
    </row>
    <row r="77" spans="13:14" ht="16.5">
      <c r="M77" s="32"/>
      <c r="N77" s="32"/>
    </row>
    <row r="78" spans="13:14" ht="16.5">
      <c r="M78" s="32"/>
      <c r="N78" s="32"/>
    </row>
  </sheetData>
  <mergeCells count="11">
    <mergeCell ref="C1:C2"/>
    <mergeCell ref="M1:S1"/>
    <mergeCell ref="B1:B2"/>
    <mergeCell ref="A1:A2"/>
    <mergeCell ref="J1:L1"/>
    <mergeCell ref="G1:G2"/>
    <mergeCell ref="E1:E2"/>
    <mergeCell ref="F1:F2"/>
    <mergeCell ref="D1:D2"/>
    <mergeCell ref="I1:I2"/>
    <mergeCell ref="H1:H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pyting</dc:creator>
  <cp:keywords/>
  <dc:description/>
  <cp:lastModifiedBy>pyting</cp:lastModifiedBy>
  <dcterms:created xsi:type="dcterms:W3CDTF">2014-05-08T00:55:58Z</dcterms:created>
  <dcterms:modified xsi:type="dcterms:W3CDTF">2014-05-22T05:42:31Z</dcterms:modified>
  <cp:category/>
  <cp:version/>
  <cp:contentType/>
  <cp:contentStatus/>
</cp:coreProperties>
</file>